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Here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Results" sheetId="3" state="visible" r:id="rId3"/>
    <sheet xmlns:r="http://schemas.openxmlformats.org/officeDocument/2006/relationships" name="Setting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£#,##0.00"/>
    <numFmt numFmtId="165" formatCode="£#,##0"/>
  </numFmts>
  <fonts count="6">
    <font>
      <name val="Calibri"/>
      <family val="2"/>
      <color theme="1"/>
      <sz val="11"/>
      <scheme val="minor"/>
    </font>
    <font/>
    <font>
      <b val="1"/>
      <sz val="14"/>
    </font>
    <font>
      <sz val="11"/>
    </font>
    <font>
      <b val="1"/>
      <sz val="12"/>
    </font>
    <font>
      <b val="1"/>
    </font>
  </fonts>
  <fills count="2">
    <fill>
      <patternFill/>
    </fill>
    <fill>
      <patternFill patternType="gray125"/>
    </fill>
  </fills>
  <borders count="3">
    <border>
      <left/>
      <right/>
      <top/>
      <bottom/>
      <diagonal/>
    </border>
    <border/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4">
    <xf numFmtId="0" fontId="0" fillId="0" borderId="0"/>
    <xf numFmtId="164" fontId="1" fillId="0" borderId="1"/>
    <xf numFmtId="10" fontId="1" fillId="0" borderId="1"/>
    <xf numFmtId="1" fontId="1" fillId="0" borderId="1"/>
  </cellStyleXfs>
  <cellXfs count="13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4" fontId="1" fillId="0" borderId="1" pivotButton="0" quotePrefix="0" xfId="1"/>
    <xf numFmtId="0" fontId="5" fillId="0" borderId="2" pivotButton="0" quotePrefix="0" xfId="0"/>
    <xf numFmtId="164" fontId="1" fillId="0" borderId="2" pivotButton="0" quotePrefix="0" xfId="1"/>
    <xf numFmtId="165" fontId="0" fillId="0" borderId="2" pivotButton="0" quotePrefix="0" xfId="0"/>
    <xf numFmtId="0" fontId="0" fillId="0" borderId="2" pivotButton="0" quotePrefix="0" xfId="0"/>
    <xf numFmtId="165" fontId="0" fillId="0" borderId="0" pivotButton="0" quotePrefix="0" xfId="0"/>
    <xf numFmtId="10" fontId="0" fillId="0" borderId="0" pivotButton="0" quotePrefix="0" xfId="0"/>
    <xf numFmtId="164" fontId="0" fillId="0" borderId="0" pivotButton="0" quotePrefix="0" xfId="0"/>
  </cellXfs>
  <cellStyles count="4">
    <cellStyle name="Normal" xfId="0" builtinId="0" hidden="0"/>
    <cellStyle name="uk_currency" xfId="1" hidden="0"/>
    <cellStyle name="percent_style" xfId="2" hidden="0"/>
    <cellStyle name="int_style" xfId="3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selection activeCell="A1" sqref="A1"/>
    </sheetView>
  </sheetViews>
  <sheetFormatPr baseColWidth="8" defaultRowHeight="15"/>
  <cols>
    <col width="115" customWidth="1" min="1" max="1"/>
  </cols>
  <sheetData>
    <row r="1">
      <c r="A1" s="1" t="inlineStr">
        <is>
          <t>Self-Assessment Estimator (UK) – Quick Start</t>
        </is>
      </c>
    </row>
    <row r="2">
      <c r="A2" s="2" t="inlineStr"/>
    </row>
    <row r="3">
      <c r="A3" s="2" t="inlineStr">
        <is>
          <t>This workbook gives an estimated UK Self Assessment bill using adjustable 2024/25 style settings (rUK).</t>
        </is>
      </c>
    </row>
    <row r="4">
      <c r="A4" s="2" t="inlineStr">
        <is>
          <t>Update rates &amp; thresholds on the Settings sheet if policies change or if you file for a different tax year.</t>
        </is>
      </c>
    </row>
    <row r="5">
      <c r="A5" s="2" t="inlineStr"/>
    </row>
    <row r="6">
      <c r="A6" s="3" t="inlineStr">
        <is>
          <t>How to use:</t>
        </is>
      </c>
    </row>
    <row r="7">
      <c r="A7" s="2" t="inlineStr">
        <is>
          <t>1) Fill in the Inputs sheet: employment pay and PAYE tax, self‑employment turnover/expenses, property profit, savings interest, dividends, and any Gift Aid or pension contributions.</t>
        </is>
      </c>
    </row>
    <row r="8">
      <c r="A8" s="2" t="inlineStr">
        <is>
          <t>2) Pick a Student Loan plan if applicable. Class 2/4 NICs are estimated from self‑employed profits.</t>
        </is>
      </c>
    </row>
    <row r="9">
      <c r="A9" s="2" t="inlineStr">
        <is>
          <t>3) Go to Results to view Income Tax, NICs, Student Loan and a total estimate. This is an estimate only.</t>
        </is>
      </c>
    </row>
    <row r="10">
      <c r="A10" s="2" t="inlineStr"/>
    </row>
    <row r="11">
      <c r="A11" s="3" t="inlineStr">
        <is>
          <t>Notes &amp; limitations:</t>
        </is>
      </c>
    </row>
    <row r="12">
      <c r="A12" s="2" t="inlineStr">
        <is>
          <t>• Uses rest-of-UK bands (England/Wales/NI). For Scotland, update the Settings sheet manually.</t>
        </is>
      </c>
    </row>
    <row r="13">
      <c r="A13" s="2" t="inlineStr">
        <is>
          <t>• Savings Starter Rate and complex relief interactions are not modelled. PSA and Dividend Allowance are included.</t>
        </is>
      </c>
    </row>
    <row r="14">
      <c r="A14" s="2" t="inlineStr">
        <is>
          <t>• Payment on account is a simple estimate: 50% of income tax + Class 4 NIC when applicable.</t>
        </is>
      </c>
    </row>
    <row r="15">
      <c r="A15" s="2" t="inlineStr">
        <is>
          <t>• Always double-check before filing; this is not tax advice.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42" customWidth="1" min="1" max="1"/>
    <col width="18" customWidth="1" min="2" max="2"/>
    <col width="56" customWidth="1" min="4" max="4"/>
    <col width="20" customWidth="1" min="5" max="5"/>
  </cols>
  <sheetData>
    <row r="1">
      <c r="A1" s="1" t="inlineStr">
        <is>
          <t>Enter your figures (annual)</t>
        </is>
      </c>
    </row>
    <row r="3">
      <c r="A3" s="4" t="inlineStr">
        <is>
          <t>Item</t>
        </is>
      </c>
      <c r="B3" s="4" t="inlineStr">
        <is>
          <t>Amount</t>
        </is>
      </c>
      <c r="D3" s="4" t="inlineStr">
        <is>
          <t>Derived</t>
        </is>
      </c>
    </row>
    <row r="4">
      <c r="A4" t="inlineStr">
        <is>
          <t>Employment income (PAYE gross)</t>
        </is>
      </c>
      <c r="B4" s="5" t="n">
        <v>0</v>
      </c>
      <c r="D4" t="inlineStr">
        <is>
          <t>Trading profit (est.)</t>
        </is>
      </c>
      <c r="E4" s="5">
        <f>MAX(B6-B7-B8+B9,0)</f>
        <v/>
      </c>
    </row>
    <row r="5">
      <c r="A5" t="inlineStr">
        <is>
          <t>PAYE tax already deducted</t>
        </is>
      </c>
      <c r="B5" s="5" t="n">
        <v>0</v>
      </c>
      <c r="D5" t="inlineStr">
        <is>
          <t>Gift Aid grossed</t>
        </is>
      </c>
      <c r="E5" s="5">
        <f>IFERROR(B13*1.25,0)</f>
        <v/>
      </c>
    </row>
    <row r="6">
      <c r="A6" t="inlineStr">
        <is>
          <t>Self-employment turnover</t>
        </is>
      </c>
      <c r="B6" s="5" t="n">
        <v>0</v>
      </c>
      <c r="D6" t="inlineStr">
        <is>
          <t>Pension grossed</t>
        </is>
      </c>
      <c r="E6" s="5">
        <f>IFERROR(B14*1.25,0)</f>
        <v/>
      </c>
    </row>
    <row r="7">
      <c r="A7" t="inlineStr">
        <is>
          <t>Self-employment allowable expenses</t>
        </is>
      </c>
      <c r="B7" s="5" t="n">
        <v>0</v>
      </c>
      <c r="D7" t="inlineStr">
        <is>
          <t>Non-savings income (NSI) = Employment + Trading + Property</t>
        </is>
      </c>
      <c r="E7" s="5">
        <f>B4 + D4 + B10</f>
        <v/>
      </c>
    </row>
    <row r="8">
      <c r="A8" t="inlineStr">
        <is>
          <t>Capital allowances (optional)</t>
        </is>
      </c>
      <c r="B8" s="5" t="n">
        <v>0</v>
      </c>
      <c r="D8" t="inlineStr">
        <is>
          <t>Adjusted Net Income (ANI) = Total income minus gross gift aid/pension</t>
        </is>
      </c>
      <c r="E8" s="5">
        <f>B4 + D4 + B10 + B11 + B12 - D5 - D6</f>
        <v/>
      </c>
    </row>
    <row r="9">
      <c r="A9" t="inlineStr">
        <is>
          <t>Other trading adjustments (+/-)</t>
        </is>
      </c>
      <c r="B9" s="5" t="n">
        <v>0</v>
      </c>
    </row>
    <row r="10">
      <c r="A10" t="inlineStr">
        <is>
          <t>Property income (net profit)</t>
        </is>
      </c>
      <c r="B10" s="5" t="n">
        <v>0</v>
      </c>
    </row>
    <row r="11">
      <c r="A11" t="inlineStr">
        <is>
          <t>Savings interest (gross)</t>
        </is>
      </c>
      <c r="B11" s="5" t="n">
        <v>0</v>
      </c>
    </row>
    <row r="12">
      <c r="A12" t="inlineStr">
        <is>
          <t>Dividends (gross)</t>
        </is>
      </c>
      <c r="B12" s="5" t="n">
        <v>0</v>
      </c>
    </row>
    <row r="13">
      <c r="A13" t="inlineStr">
        <is>
          <t>Gift Aid donations (your net amount)</t>
        </is>
      </c>
      <c r="B13" s="5" t="n">
        <v>0</v>
      </c>
    </row>
    <row r="14">
      <c r="A14" t="inlineStr">
        <is>
          <t>Pension contributions (relief at source, your net)</t>
        </is>
      </c>
      <c r="B14" s="5" t="n"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7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18" customWidth="1" min="3" max="3"/>
    <col width="18" customWidth="1" min="4" max="4"/>
    <col width="18" customWidth="1" min="5" max="5"/>
    <col width="24" customWidth="1" min="6" max="6"/>
    <col width="18" customWidth="1" min="7" max="7"/>
    <col width="12" customWidth="1" min="8" max="8"/>
  </cols>
  <sheetData>
    <row r="1">
      <c r="A1" s="1" t="inlineStr">
        <is>
          <t>Estimated Self Assessment Summary</t>
        </is>
      </c>
    </row>
    <row r="2"/>
    <row r="3">
      <c r="A3" s="6" t="inlineStr">
        <is>
          <t>Personal Allowance (after taper)</t>
        </is>
      </c>
      <c r="B3" s="7">
        <f>IFERROR(MAX('Settings'!$B$4 - MAX(0, (Inputs!E8 - 'Settings'!$B$5)/2), 0),0)</f>
        <v/>
      </c>
      <c r="F3" t="inlineStr">
        <is>
          <t>Remaining basic band after NSI</t>
        </is>
      </c>
      <c r="G3">
        <f>IFERROR(MAX(B4 - MIN(B6,B4), 0),0)</f>
        <v/>
      </c>
    </row>
    <row r="4">
      <c r="A4" s="6" t="inlineStr">
        <is>
          <t>Basic rate band (extended)</t>
        </is>
      </c>
      <c r="B4" s="8">
        <f>IFERROR('Settings'!$B$6 + Inputs!E5 + Inputs!E6,0)</f>
        <v/>
      </c>
      <c r="F4" t="inlineStr">
        <is>
          <t>Remaining basic band after NSI+Savings</t>
        </is>
      </c>
      <c r="G4">
        <f>IFERROR(MAX(G3 - MIN(C11,G3), 0),0)</f>
        <v/>
      </c>
    </row>
    <row r="5">
      <c r="A5" s="4" t="inlineStr">
        <is>
          <t>Taxable NSI / Savings / Dividends</t>
        </is>
      </c>
      <c r="B5" s="9" t="inlineStr">
        <is>
          <t>NSI</t>
        </is>
      </c>
      <c r="C5" s="9" t="inlineStr">
        <is>
          <t>Savings</t>
        </is>
      </c>
      <c r="D5" s="9" t="inlineStr">
        <is>
          <t>Dividends</t>
        </is>
      </c>
      <c r="G5" t="inlineStr">
        <is>
          <t>Remaining basic band after NSI+Savings</t>
        </is>
      </c>
      <c r="H5">
        <f>IFERROR(G4,0)</f>
        <v/>
      </c>
    </row>
    <row r="6">
      <c r="A6" t="inlineStr">
        <is>
          <t>PA allocation order: NSI → Savings → Dividends</t>
        </is>
      </c>
      <c r="B6" s="9">
        <f>IFERROR(MAX(Inputs!E7 - B3, 0),0)</f>
        <v/>
      </c>
      <c r="C6" s="9">
        <f>IFERROR(MAX(Inputs!B11 - MAX(B3 - Inputs!E7, 0), 0),0)</f>
        <v/>
      </c>
      <c r="D6" s="9">
        <f>IFERROR(MAX(Inputs!B12 - MAX(B3 - Inputs!E7 - Inputs!B11, 0), 0),0)</f>
        <v/>
      </c>
    </row>
    <row r="7">
      <c r="A7" s="4" t="inlineStr">
        <is>
          <t>Income Tax</t>
        </is>
      </c>
      <c r="F7" s="9" t="inlineStr">
        <is>
          <t>Income tax total</t>
        </is>
      </c>
      <c r="G7" s="7">
        <f>IFERROR(SUM(B14:D14,B16:D16,B18:D18),0)</f>
        <v/>
      </c>
    </row>
    <row r="8">
      <c r="A8" t="inlineStr">
        <is>
          <t>PSA applied to Savings</t>
        </is>
      </c>
      <c r="B8" t="inlineStr">
        <is>
          <t>Taxpayer type</t>
        </is>
      </c>
      <c r="C8" t="inlineStr">
        <is>
          <t>PSA amount</t>
        </is>
      </c>
    </row>
    <row r="9">
      <c r="A9" t="inlineStr">
        <is>
          <t>Savings taxable after PSA</t>
        </is>
      </c>
      <c r="B9">
        <f>IFERROR(IF(SUM(B6:D6)&lt;=B4,"Basic",IF(SUM(B6:D6)&lt;='Settings'!$B$7,"Higher","Additional")),0)</f>
        <v/>
      </c>
      <c r="C9">
        <f>IFERROR(IF(B9="Basic",'Settings'!$B$15,IF(B9="Higher",'Settings'!$B$16,'Settings'!$B$17)),0)</f>
        <v/>
      </c>
    </row>
    <row r="10">
      <c r="A10" t="inlineStr">
        <is>
          <t>Dividend Allowance applied</t>
        </is>
      </c>
      <c r="B10" t="inlineStr">
        <is>
          <t>Allowance</t>
        </is>
      </c>
      <c r="C10">
        <f>IFERROR('Settings'!$B$11,0)</f>
        <v/>
      </c>
      <c r="D10" t="inlineStr">
        <is>
          <t>Dividends taxable after allowance</t>
        </is>
      </c>
    </row>
    <row r="11">
      <c r="A11" t="inlineStr">
        <is>
          <t>Savings taxable (post-PSA)</t>
        </is>
      </c>
      <c r="C11">
        <f>IFERROR(MAX(C6 - C9, 0),0)</f>
        <v/>
      </c>
      <c r="D11">
        <f>IFERROR(MAX(D6 - C10, 0),0)</f>
        <v/>
      </c>
    </row>
    <row r="12">
      <c r="A12" s="4" t="inlineStr">
        <is>
          <t>National Insurance (Self-employed)</t>
        </is>
      </c>
      <c r="F12" s="9" t="inlineStr">
        <is>
          <t>NIC total</t>
        </is>
      </c>
      <c r="G12" s="7">
        <f>IFERROR(B20+B21,0)</f>
        <v/>
      </c>
    </row>
    <row r="13">
      <c r="A13" s="9" t="inlineStr">
        <is>
          <t>NSI tax</t>
        </is>
      </c>
      <c r="B13" s="9" t="inlineStr">
        <is>
          <t>Basic</t>
        </is>
      </c>
      <c r="C13" s="9" t="inlineStr">
        <is>
          <t>Higher</t>
        </is>
      </c>
      <c r="D13" s="9" t="inlineStr">
        <is>
          <t>Additional</t>
        </is>
      </c>
    </row>
    <row r="14">
      <c r="A14" s="9" t="n"/>
      <c r="B14" s="9">
        <f>IFERROR(MIN(B6, B4) * 'Settings'!$B$8,0)</f>
        <v/>
      </c>
      <c r="C14" s="9">
        <f>IFERROR(MAX(MIN(B6 - B4, 'Settings'!$B$7 - B4), 0) * 'Settings'!$B$9,0)</f>
        <v/>
      </c>
      <c r="D14" s="9">
        <f>IFERROR(MAX(B6 - 'Settings'!$B$7, 0) * 'Settings'!$B$10,0)</f>
        <v/>
      </c>
    </row>
    <row r="15">
      <c r="A15" s="9" t="inlineStr">
        <is>
          <t>Savings tax</t>
        </is>
      </c>
      <c r="B15" s="9" t="inlineStr">
        <is>
          <t>Basic</t>
        </is>
      </c>
      <c r="C15" s="9" t="inlineStr">
        <is>
          <t>Higher</t>
        </is>
      </c>
      <c r="D15" s="9" t="inlineStr">
        <is>
          <t>Additional</t>
        </is>
      </c>
    </row>
    <row r="16">
      <c r="A16" s="6" t="inlineStr">
        <is>
          <t>Student Loan</t>
        </is>
      </c>
      <c r="B16" s="9">
        <f>IFERROR(MIN(C11, G3) * 'Settings'!$B$8,0)</f>
        <v/>
      </c>
      <c r="C16" s="9">
        <f>IFERROR(MAX(MIN(C11 - G3, 'Settings'!$B$7 - B4 - (B6 - MIN(B6,B4))), 0) * 'Settings'!$B$9,0)</f>
        <v/>
      </c>
      <c r="D16" s="9">
        <f>IFERROR(MAX(C11 - (B4 + MAX(MIN(B6 - B4, 'Settings'!$B$7 - B4),0)), 0) * 'Settings'!$B$10,0)</f>
        <v/>
      </c>
      <c r="F16" s="9" t="inlineStr">
        <is>
          <t>Student loan total</t>
        </is>
      </c>
      <c r="G16" s="7">
        <f>IFERROR(B27,0)</f>
        <v/>
      </c>
    </row>
    <row r="17">
      <c r="A17" s="9" t="inlineStr">
        <is>
          <t>Dividend tax</t>
        </is>
      </c>
      <c r="B17" s="9" t="inlineStr">
        <is>
          <t>Basic</t>
        </is>
      </c>
      <c r="C17" s="9" t="inlineStr">
        <is>
          <t>Higher</t>
        </is>
      </c>
      <c r="D17" s="9" t="inlineStr">
        <is>
          <t>Additional</t>
        </is>
      </c>
    </row>
    <row r="18">
      <c r="A18" s="9" t="n"/>
      <c r="B18" s="9">
        <f>IFERROR(MIN(D11, H5) * 'Settings'!$B$12,0)</f>
        <v/>
      </c>
      <c r="C18" s="9">
        <f>IFERROR(MAX(MIN(D11 - H5, 'Settings'!$B$7 - B4 - (B6 - MIN(B6,B4)) - (C11 - MIN(C11,G3))), 0) * 'Settings'!$B$13,0)</f>
        <v/>
      </c>
      <c r="D18" s="9">
        <f>IFERROR(MAX(D11 - (B4 + MAX(MIN(B6 - B4, 'Settings'!$B$7 - B4),0) + MAX(MIN(C11 - G3, 'Settings'!$B$7 - B4 - (B6 - MIN(B6,B4))),0)), 0) * 'Settings'!$B$14,0)</f>
        <v/>
      </c>
    </row>
    <row r="19">
      <c r="A19" s="4" t="inlineStr">
        <is>
          <t>Totals</t>
        </is>
      </c>
    </row>
    <row r="20">
      <c r="A20" s="9" t="inlineStr">
        <is>
          <t>Class 4 NIC (est.)</t>
        </is>
      </c>
      <c r="B20" s="7">
        <f>IFERROR(MAX(MIN(Inputs!E4 - 'Settings'!$B$18, 'Settings'!$B$19 - 'Settings'!$B$18),0) * 'Settings'!$B$20 + MAX(Inputs!E4 - 'Settings'!$B$19,0) * 'Settings'!$B$21,0)</f>
        <v/>
      </c>
    </row>
    <row r="21">
      <c r="A21" s="9" t="inlineStr">
        <is>
          <t>Class 2 NIC (optional)</t>
        </is>
      </c>
      <c r="B21" s="7">
        <f>IFERROR(IF('Settings'!$B$23="Yes", 52*'Settings'!$B$22, 0),0)</f>
        <v/>
      </c>
    </row>
    <row r="22"/>
    <row r="23">
      <c r="A23" s="9" t="inlineStr">
        <is>
          <t>Student Loan repayment</t>
        </is>
      </c>
      <c r="B23" s="9" t="inlineStr">
        <is>
          <t>Plan used</t>
        </is>
      </c>
      <c r="C23">
        <f>IFERROR('Settings'!$B$24,0)</f>
        <v/>
      </c>
    </row>
    <row r="24">
      <c r="A24" s="9" t="inlineStr">
        <is>
          <t>SL threshold</t>
        </is>
      </c>
      <c r="B24" s="9">
        <f>IFERROR(IF(C23="Plan 1",'Settings'!$B$25,IF(C23="Plan 2",'Settings'!$B$26,IF(C23="Plan 4",'Settings'!$B$27,IF(C23="Plan 5",'Settings'!$B$28,IF(C23="Postgrad",'Settings'!$B$29,0))))),0)</f>
        <v/>
      </c>
    </row>
    <row r="25">
      <c r="A25" s="9" t="inlineStr">
        <is>
          <t>SL rate</t>
        </is>
      </c>
      <c r="B25" s="9">
        <f>IFERROR(IF(C23="Postgrad",'Settings'!$B$31,'Settings'!$B$30),0)</f>
        <v/>
      </c>
    </row>
    <row r="26">
      <c r="A26" s="9" t="inlineStr">
        <is>
          <t>Income considered (approx. NSI)</t>
        </is>
      </c>
      <c r="B26" s="9">
        <f>IFERROR(Inputs!E7,0)</f>
        <v/>
      </c>
    </row>
    <row r="27">
      <c r="A27" s="9" t="inlineStr">
        <is>
          <t>Repayment (est.)</t>
        </is>
      </c>
      <c r="B27" s="7">
        <f>IFERROR(MAX(B26-B24,0)*B25,0)</f>
        <v/>
      </c>
    </row>
    <row r="28"/>
    <row r="29">
      <c r="A29" s="9" t="inlineStr">
        <is>
          <t>Income tax</t>
        </is>
      </c>
      <c r="B29" s="9">
        <f>IFERROR(G7,0)</f>
        <v/>
      </c>
    </row>
    <row r="30">
      <c r="A30" s="9" t="inlineStr">
        <is>
          <t>NIC (Class 4 + Class 2)</t>
        </is>
      </c>
      <c r="B30" s="9">
        <f>IFERROR(G12,0)</f>
        <v/>
      </c>
    </row>
    <row r="31">
      <c r="A31" s="9" t="inlineStr">
        <is>
          <t>Student loan</t>
        </is>
      </c>
      <c r="B31" s="9">
        <f>IFERROR(G16,0)</f>
        <v/>
      </c>
    </row>
    <row r="32">
      <c r="A32" s="9" t="inlineStr">
        <is>
          <t>Total estimated SA bill (before credits)</t>
        </is>
      </c>
      <c r="B32" s="7">
        <f>IFERROR(SUM(B29:B31),0)</f>
        <v/>
      </c>
    </row>
    <row r="33"/>
    <row r="34">
      <c r="A34" s="9" t="inlineStr">
        <is>
          <t>Less: PAYE tax already deducted</t>
        </is>
      </c>
      <c r="B34" s="7">
        <f>IFERROR(Inputs!B5,0)</f>
        <v/>
      </c>
    </row>
    <row r="35">
      <c r="A35" s="9" t="inlineStr">
        <is>
          <t>Balance to pay (estimate)</t>
        </is>
      </c>
      <c r="B35" s="7">
        <f>IFERROR(MAX(B32-B34,0),0)</f>
        <v/>
      </c>
    </row>
    <row r="36"/>
    <row r="37">
      <c r="A37" s="9" t="inlineStr">
        <is>
          <t>Payment on account (each) – if required</t>
        </is>
      </c>
      <c r="B37" s="7">
        <f>IFERROR(0.5*G7 + 0.5*B20,0)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34" customWidth="1" min="1" max="1"/>
    <col width="20" customWidth="1" min="2" max="2"/>
  </cols>
  <sheetData>
    <row r="1">
      <c r="A1" s="1" t="inlineStr">
        <is>
          <t>Settings (Edit as needed)</t>
        </is>
      </c>
    </row>
    <row r="3">
      <c r="A3" s="4" t="inlineStr">
        <is>
          <t>Name</t>
        </is>
      </c>
      <c r="B3" s="4" t="inlineStr">
        <is>
          <t>Value</t>
        </is>
      </c>
    </row>
    <row r="4">
      <c r="A4" t="inlineStr">
        <is>
          <t>Personal Allowance</t>
        </is>
      </c>
      <c r="B4" s="10" t="n">
        <v>12570</v>
      </c>
    </row>
    <row r="5">
      <c r="A5" t="inlineStr">
        <is>
          <t>PA Taper starts (ANI over)</t>
        </is>
      </c>
      <c r="B5" t="n">
        <v>100000</v>
      </c>
    </row>
    <row r="6">
      <c r="A6" t="inlineStr">
        <is>
          <t>Basic rate band (taxable)</t>
        </is>
      </c>
      <c r="B6" s="10" t="n">
        <v>37700</v>
      </c>
    </row>
    <row r="7">
      <c r="A7" t="inlineStr">
        <is>
          <t>Higher rate threshold (taxable up to)</t>
        </is>
      </c>
      <c r="B7" s="10" t="n">
        <v>125140</v>
      </c>
    </row>
    <row r="8">
      <c r="A8" t="inlineStr">
        <is>
          <t>Basic rate (NS, S)</t>
        </is>
      </c>
      <c r="B8" s="11" t="n">
        <v>0.2</v>
      </c>
    </row>
    <row r="9">
      <c r="A9" t="inlineStr">
        <is>
          <t>Higher rate (NS, S)</t>
        </is>
      </c>
      <c r="B9" s="11" t="n">
        <v>0.4</v>
      </c>
    </row>
    <row r="10">
      <c r="A10" t="inlineStr">
        <is>
          <t>Additional rate (NS, S)</t>
        </is>
      </c>
      <c r="B10" s="11" t="n">
        <v>0.45</v>
      </c>
    </row>
    <row r="11">
      <c r="A11" t="inlineStr">
        <is>
          <t>Dividend allowance</t>
        </is>
      </c>
      <c r="B11" t="n">
        <v>500</v>
      </c>
    </row>
    <row r="12">
      <c r="A12" t="inlineStr">
        <is>
          <t>Dividend rate (basic band)</t>
        </is>
      </c>
      <c r="B12" s="10" t="n">
        <v>0.08749999999999999</v>
      </c>
    </row>
    <row r="13">
      <c r="A13" t="inlineStr">
        <is>
          <t>Dividend rate (higher band)</t>
        </is>
      </c>
      <c r="B13" s="10" t="n">
        <v>0.3375</v>
      </c>
    </row>
    <row r="14">
      <c r="A14" t="inlineStr">
        <is>
          <t>Dividend rate (additional)</t>
        </is>
      </c>
      <c r="B14" s="11" t="n">
        <v>0.3935</v>
      </c>
    </row>
    <row r="15">
      <c r="A15" t="inlineStr">
        <is>
          <t>PSA (basic-rate taxpayer)</t>
        </is>
      </c>
      <c r="B15" t="n">
        <v>1000</v>
      </c>
    </row>
    <row r="16">
      <c r="A16" t="inlineStr">
        <is>
          <t>PSA (higher-rate taxpayer)</t>
        </is>
      </c>
      <c r="B16" t="n">
        <v>500</v>
      </c>
    </row>
    <row r="17">
      <c r="A17" t="inlineStr">
        <is>
          <t>PSA (additional-rate taxpayer)</t>
        </is>
      </c>
      <c r="B17" t="n">
        <v>0</v>
      </c>
    </row>
    <row r="18">
      <c r="A18" t="inlineStr">
        <is>
          <t>Class 4 LPL</t>
        </is>
      </c>
      <c r="B18" s="10" t="n">
        <v>12570</v>
      </c>
    </row>
    <row r="19">
      <c r="A19" t="inlineStr">
        <is>
          <t>Class 4 UPL</t>
        </is>
      </c>
      <c r="B19" s="10" t="n">
        <v>50270</v>
      </c>
    </row>
    <row r="20">
      <c r="A20" t="inlineStr">
        <is>
          <t>Class 4 main rate</t>
        </is>
      </c>
      <c r="B20" s="11" t="n">
        <v>0.06</v>
      </c>
    </row>
    <row r="21">
      <c r="A21" t="inlineStr">
        <is>
          <t>Class 4 add rate</t>
        </is>
      </c>
      <c r="B21" s="11" t="n">
        <v>0.02</v>
      </c>
    </row>
    <row r="22">
      <c r="A22" t="inlineStr">
        <is>
          <t>Class 2 weekly (voluntary)</t>
        </is>
      </c>
      <c r="B22" s="12" t="n">
        <v>0</v>
      </c>
    </row>
    <row r="23">
      <c r="A23" t="inlineStr">
        <is>
          <t>Apply Class 2? (Yes/No)</t>
        </is>
      </c>
      <c r="B23" t="inlineStr">
        <is>
          <t>No</t>
        </is>
      </c>
    </row>
    <row r="24">
      <c r="A24" t="inlineStr">
        <is>
          <t>Student Loan Plan</t>
        </is>
      </c>
      <c r="B24" t="inlineStr">
        <is>
          <t>None</t>
        </is>
      </c>
    </row>
    <row r="25">
      <c r="A25" t="inlineStr">
        <is>
          <t>SL Plan 1 threshold</t>
        </is>
      </c>
      <c r="B25" s="10" t="n">
        <v>0</v>
      </c>
    </row>
    <row r="26">
      <c r="A26" t="inlineStr">
        <is>
          <t>SL Plan 2 threshold</t>
        </is>
      </c>
      <c r="B26" s="10" t="n">
        <v>0</v>
      </c>
    </row>
    <row r="27">
      <c r="A27" t="inlineStr">
        <is>
          <t>SL Plan 4 threshold</t>
        </is>
      </c>
      <c r="B27" s="10" t="n">
        <v>0</v>
      </c>
    </row>
    <row r="28">
      <c r="A28" t="inlineStr">
        <is>
          <t>SL Plan 5 threshold</t>
        </is>
      </c>
      <c r="B28" s="10" t="n">
        <v>0</v>
      </c>
    </row>
    <row r="29">
      <c r="A29" t="inlineStr">
        <is>
          <t>SL Postgrad threshold</t>
        </is>
      </c>
      <c r="B29" s="10" t="n">
        <v>0</v>
      </c>
    </row>
    <row r="30">
      <c r="A30" t="inlineStr">
        <is>
          <t>SL Plan (undergrad) rate</t>
        </is>
      </c>
      <c r="B30" s="11" t="n">
        <v>0.09</v>
      </c>
    </row>
    <row r="31">
      <c r="A31" t="inlineStr">
        <is>
          <t>SL Postgrad rate</t>
        </is>
      </c>
      <c r="B31" s="11" t="n">
        <v>0.06</v>
      </c>
    </row>
  </sheetData>
  <dataValidations count="2">
    <dataValidation sqref="B23" showErrorMessage="1" showInputMessage="1" allowBlank="0" type="list">
      <formula1>"Yes,No"</formula1>
    </dataValidation>
    <dataValidation sqref="B24" showErrorMessage="1" showInputMessage="1" allowBlank="0" type="list">
      <formula1>"None,Plan 1,Plan 2,Plan 4,Plan 5,Postgrad"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2025-09-20T00:49:10Z</dcterms:created>
  <dcterms:modified xmlns:dcterms="http://purl.org/dc/terms/" xmlns:xsi="http://www.w3.org/2001/XMLSchema-instance" xsi:type="dcterms:W3CDTF">2025-09-20T00:49:10Z</dcterms:modified>
</cp:coreProperties>
</file>